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St\Desktop\"/>
    </mc:Choice>
  </mc:AlternateContent>
  <xr:revisionPtr revIDLastSave="0" documentId="13_ncr:1_{183E24D3-7A8B-4B4A-AA8D-B2E6F42724D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estillingsark" sheetId="3" r:id="rId1"/>
    <sheet name="Ark3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3" l="1"/>
  <c r="D30" i="4" l="1"/>
  <c r="D32" i="4" s="1"/>
  <c r="E40" i="4" s="1"/>
  <c r="C40" i="4" l="1"/>
  <c r="C41" i="4" s="1"/>
  <c r="D39" i="4"/>
  <c r="F39" i="4"/>
  <c r="A40" i="4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C42" i="4" l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D40" i="4"/>
  <c r="B22" i="3" s="1"/>
  <c r="D34" i="4"/>
  <c r="A17" i="3"/>
  <c r="E41" i="4" l="1"/>
  <c r="E42" i="4" s="1"/>
  <c r="E43" i="4" s="1"/>
  <c r="F40" i="4"/>
  <c r="A23" i="3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H20" i="4"/>
  <c r="G20" i="4"/>
  <c r="F41" i="4" l="1"/>
  <c r="D42" i="4"/>
  <c r="B24" i="3" s="1"/>
  <c r="F42" i="4"/>
  <c r="D41" i="4"/>
  <c r="B23" i="3" s="1"/>
  <c r="E44" i="4"/>
  <c r="D43" i="4"/>
  <c r="B25" i="3" s="1"/>
  <c r="F43" i="4"/>
  <c r="D5" i="4"/>
  <c r="D6" i="4" s="1"/>
  <c r="D7" i="4" s="1"/>
  <c r="D9" i="4" s="1"/>
  <c r="D13" i="4" s="1"/>
  <c r="E19" i="4"/>
  <c r="E20" i="4" s="1"/>
  <c r="E45" i="4" l="1"/>
  <c r="D44" i="4"/>
  <c r="B26" i="3" s="1"/>
  <c r="F44" i="4"/>
  <c r="E14" i="4"/>
  <c r="D14" i="4" s="1"/>
  <c r="C22" i="4"/>
  <c r="E22" i="4" s="1"/>
  <c r="E46" i="4" l="1"/>
  <c r="D45" i="4"/>
  <c r="B27" i="3" s="1"/>
  <c r="F45" i="4"/>
  <c r="F22" i="4"/>
  <c r="D24" i="4"/>
  <c r="D22" i="4"/>
  <c r="E47" i="4" l="1"/>
  <c r="D46" i="4"/>
  <c r="B28" i="3" s="1"/>
  <c r="F46" i="4"/>
  <c r="E48" i="4" l="1"/>
  <c r="D47" i="4"/>
  <c r="B29" i="3" s="1"/>
  <c r="F47" i="4"/>
  <c r="E49" i="4" l="1"/>
  <c r="D48" i="4"/>
  <c r="B30" i="3" s="1"/>
  <c r="F48" i="4"/>
  <c r="E21" i="4"/>
  <c r="G21" i="4" s="1"/>
  <c r="E50" i="4" l="1"/>
  <c r="D49" i="4"/>
  <c r="B31" i="3" s="1"/>
  <c r="F49" i="4"/>
  <c r="F21" i="4"/>
  <c r="E51" i="4" l="1"/>
  <c r="D50" i="4"/>
  <c r="B32" i="3" s="1"/>
  <c r="F50" i="4"/>
  <c r="F20" i="4"/>
  <c r="H21" i="4"/>
  <c r="E52" i="4" l="1"/>
  <c r="D51" i="4"/>
  <c r="B33" i="3" s="1"/>
  <c r="F51" i="4"/>
  <c r="E53" i="4" l="1"/>
  <c r="D52" i="4"/>
  <c r="B34" i="3" s="1"/>
  <c r="F52" i="4"/>
  <c r="D53" i="4" l="1"/>
  <c r="B35" i="3" s="1"/>
  <c r="F53" i="4"/>
</calcChain>
</file>

<file path=xl/sharedStrings.xml><?xml version="1.0" encoding="utf-8"?>
<sst xmlns="http://schemas.openxmlformats.org/spreadsheetml/2006/main" count="51" uniqueCount="43">
  <si>
    <t>grader</t>
  </si>
  <si>
    <t>Adresse</t>
  </si>
  <si>
    <t>Bestiller</t>
  </si>
  <si>
    <t>Kontakttelefon</t>
  </si>
  <si>
    <t>Kunde</t>
  </si>
  <si>
    <t>Navn</t>
  </si>
  <si>
    <t>Telefon</t>
  </si>
  <si>
    <t>Kontakt</t>
  </si>
  <si>
    <t>Sagsnr.</t>
  </si>
  <si>
    <t>Leveringsadresse</t>
  </si>
  <si>
    <t>Leveringsdato</t>
  </si>
  <si>
    <t>Sæt</t>
  </si>
  <si>
    <t>o</t>
  </si>
  <si>
    <t>Hjørne</t>
  </si>
  <si>
    <t>Ordredato</t>
  </si>
  <si>
    <t>Lim</t>
  </si>
  <si>
    <t>Blok - Elementlim</t>
  </si>
  <si>
    <t>25 kg/pose</t>
  </si>
  <si>
    <t>Vinkel</t>
  </si>
  <si>
    <t>x</t>
  </si>
  <si>
    <t>y</t>
  </si>
  <si>
    <t>del 1</t>
  </si>
  <si>
    <t>del 2</t>
  </si>
  <si>
    <t>radianer</t>
  </si>
  <si>
    <t>Forside</t>
  </si>
  <si>
    <t>Bagside</t>
  </si>
  <si>
    <t>korrigeret vinkel</t>
  </si>
  <si>
    <t>hældning</t>
  </si>
  <si>
    <t>b bagside</t>
  </si>
  <si>
    <t>Tykkelse</t>
  </si>
  <si>
    <t>t2/(a2+1)</t>
  </si>
  <si>
    <t>vinkel i radianer</t>
  </si>
  <si>
    <t>delta længde</t>
  </si>
  <si>
    <t>over 0 grader</t>
  </si>
  <si>
    <t>under 0 grader</t>
  </si>
  <si>
    <t>snit</t>
  </si>
  <si>
    <t>1 (nederste sten)</t>
  </si>
  <si>
    <t>L</t>
  </si>
  <si>
    <t>Angiv ønsket vinkel (-105 til 105)</t>
  </si>
  <si>
    <t>Poser</t>
  </si>
  <si>
    <t>Øverste forkant cm</t>
  </si>
  <si>
    <t>Bestillingsseddel til Danblok-hjørner</t>
  </si>
  <si>
    <r>
      <t>Murhældning 10</t>
    </r>
    <r>
      <rPr>
        <sz val="11"/>
        <color theme="1"/>
        <rFont val="Calibri"/>
        <family val="2"/>
      </rPr>
      <t>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</si>
</sst>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12" xfId="0" applyBorder="1"/>
    <xf numFmtId="0" fontId="1" fillId="0" borderId="0" xfId="0" applyFont="1" applyBorder="1"/>
    <xf numFmtId="0" fontId="0" fillId="0" borderId="15" xfId="0" applyBorder="1"/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0" xfId="0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3" fillId="0" borderId="6" xfId="0" applyFont="1" applyBorder="1"/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quotePrefix="1"/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18" xfId="0" applyFill="1" applyBorder="1" applyAlignment="1" applyProtection="1">
      <alignment vertical="center"/>
    </xf>
    <xf numFmtId="1" fontId="0" fillId="0" borderId="0" xfId="0" applyNumberFormat="1" applyFill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1" xfId="0" applyFont="1" applyBorder="1" applyAlignment="1">
      <alignment horizontal="left"/>
    </xf>
    <xf numFmtId="164" fontId="8" fillId="0" borderId="21" xfId="0" applyNumberFormat="1" applyFont="1" applyBorder="1"/>
    <xf numFmtId="164" fontId="8" fillId="0" borderId="0" xfId="0" applyNumberFormat="1" applyFont="1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25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166666666666665E-2"/>
          <c:y val="5.4120370370370367E-2"/>
          <c:w val="0.91294444444444445"/>
          <c:h val="0.77202993519946883"/>
        </c:manualLayout>
      </c:layout>
      <c:scatterChart>
        <c:scatterStyle val="lineMarker"/>
        <c:varyColors val="0"/>
        <c:ser>
          <c:idx val="1"/>
          <c:order val="0"/>
          <c:tx>
            <c:v>Bagside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'Ark3'!$E$19:$E$22</c:f>
              <c:numCache>
                <c:formatCode>General</c:formatCode>
                <c:ptCount val="4"/>
                <c:pt idx="0">
                  <c:v>-0.4</c:v>
                </c:pt>
                <c:pt idx="1">
                  <c:v>-0.4</c:v>
                </c:pt>
                <c:pt idx="2">
                  <c:v>-0.4</c:v>
                </c:pt>
                <c:pt idx="3">
                  <c:v>-1.4</c:v>
                </c:pt>
              </c:numCache>
            </c:numRef>
          </c:xVal>
          <c:yVal>
            <c:numRef>
              <c:f>'Ark3'!$F$19:$F$22</c:f>
              <c:numCache>
                <c:formatCode>General</c:formatCode>
                <c:ptCount val="4"/>
                <c:pt idx="0">
                  <c:v>-1</c:v>
                </c:pt>
                <c:pt idx="1">
                  <c:v>-0.39999999999999997</c:v>
                </c:pt>
                <c:pt idx="2">
                  <c:v>-0.39999999999999997</c:v>
                </c:pt>
                <c:pt idx="3">
                  <c:v>-0.39999999999999986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07-473A-A3E3-ECDC8DB8094C}"/>
            </c:ext>
          </c:extLst>
        </c:ser>
        <c:ser>
          <c:idx val="0"/>
          <c:order val="1"/>
          <c:tx>
            <c:v>Forside</c:v>
          </c:tx>
          <c:spPr>
            <a:ln w="31750" cap="flat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 cap="rnd">
                <a:noFill/>
              </a:ln>
              <a:effectLst/>
            </c:spPr>
          </c:marker>
          <c:xVal>
            <c:numRef>
              <c:f>'Ark3'!$C$19:$C$22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-1</c:v>
                </c:pt>
              </c:numCache>
            </c:numRef>
          </c:xVal>
          <c:yVal>
            <c:numRef>
              <c:f>'Ark3'!$D$19:$D$22</c:f>
              <c:numCache>
                <c:formatCode>General</c:formatCode>
                <c:ptCount val="4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1.22514845490862E-16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07-473A-A3E3-ECDC8DB8094C}"/>
            </c:ext>
          </c:extLst>
        </c:ser>
        <c:ser>
          <c:idx val="2"/>
          <c:order val="2"/>
          <c:tx>
            <c:v>Skæring</c:v>
          </c:tx>
          <c:spPr>
            <a:ln w="6350" cap="flat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'Ark3'!$G$20:$G$21</c:f>
              <c:numCache>
                <c:formatCode>General</c:formatCode>
                <c:ptCount val="2"/>
                <c:pt idx="0">
                  <c:v>0</c:v>
                </c:pt>
                <c:pt idx="1">
                  <c:v>-0.4</c:v>
                </c:pt>
              </c:numCache>
            </c:numRef>
          </c:xVal>
          <c:yVal>
            <c:numRef>
              <c:f>'Ark3'!$H$20:$H$21</c:f>
              <c:numCache>
                <c:formatCode>General</c:formatCode>
                <c:ptCount val="2"/>
                <c:pt idx="0">
                  <c:v>0</c:v>
                </c:pt>
                <c:pt idx="1">
                  <c:v>-0.39999999999999997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07-473A-A3E3-ECDC8DB80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846440"/>
        <c:axId val="245846048"/>
      </c:scatterChart>
      <c:valAx>
        <c:axId val="245846440"/>
        <c:scaling>
          <c:orientation val="minMax"/>
          <c:max val="1"/>
          <c:min val="-1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45846048"/>
        <c:crossesAt val="0"/>
        <c:crossBetween val="midCat"/>
        <c:majorUnit val="1"/>
        <c:minorUnit val="1"/>
      </c:valAx>
      <c:valAx>
        <c:axId val="245846048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45846440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664222607427214E-2"/>
          <c:y val="0.84411672070402977"/>
          <c:w val="0.87793233287987671"/>
          <c:h val="0.155883279295970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22225" cap="flat" cmpd="dbl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1533525</xdr:colOff>
      <xdr:row>40</xdr:row>
      <xdr:rowOff>142875</xdr:rowOff>
    </xdr:from>
    <xdr:to>
      <xdr:col>6</xdr:col>
      <xdr:colOff>311482</xdr:colOff>
      <xdr:row>43</xdr:row>
      <xdr:rowOff>123825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8829675"/>
          <a:ext cx="2473657" cy="552450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19</xdr:row>
      <xdr:rowOff>180974</xdr:rowOff>
    </xdr:from>
    <xdr:to>
      <xdr:col>6</xdr:col>
      <xdr:colOff>407203</xdr:colOff>
      <xdr:row>28</xdr:row>
      <xdr:rowOff>114300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zoomScaleNormal="100" workbookViewId="0">
      <selection activeCell="C21" sqref="C21"/>
    </sheetView>
  </sheetViews>
  <sheetFormatPr defaultRowHeight="15" x14ac:dyDescent="0.25"/>
  <cols>
    <col min="1" max="1" width="19" customWidth="1"/>
    <col min="2" max="2" width="23.7109375" bestFit="1" customWidth="1"/>
    <col min="3" max="3" width="6.85546875" customWidth="1"/>
    <col min="4" max="4" width="6" customWidth="1"/>
    <col min="5" max="5" width="14" customWidth="1"/>
    <col min="6" max="6" width="4.85546875" customWidth="1"/>
    <col min="7" max="7" width="8.140625" customWidth="1"/>
  </cols>
  <sheetData>
    <row r="1" spans="1:7" ht="28.5" x14ac:dyDescent="0.45">
      <c r="A1" s="57" t="s">
        <v>41</v>
      </c>
      <c r="B1" s="57"/>
      <c r="C1" s="57"/>
      <c r="D1" s="57"/>
      <c r="E1" s="57"/>
      <c r="F1" s="57"/>
      <c r="G1" s="57"/>
    </row>
    <row r="2" spans="1:7" ht="18" customHeight="1" x14ac:dyDescent="0.45">
      <c r="A2" s="37"/>
      <c r="B2" s="10"/>
      <c r="C2" s="10"/>
      <c r="D2" s="10"/>
      <c r="E2" s="10"/>
      <c r="F2" s="10"/>
      <c r="G2" s="10"/>
    </row>
    <row r="3" spans="1:7" ht="15.75" thickBot="1" x14ac:dyDescent="0.3">
      <c r="A3" s="8" t="s">
        <v>4</v>
      </c>
    </row>
    <row r="4" spans="1:7" x14ac:dyDescent="0.25">
      <c r="A4" s="9" t="s">
        <v>6</v>
      </c>
      <c r="B4" s="53"/>
      <c r="C4" s="53"/>
      <c r="D4" s="54"/>
      <c r="E4" s="38" t="s">
        <v>14</v>
      </c>
      <c r="F4" s="55"/>
      <c r="G4" s="56"/>
    </row>
    <row r="5" spans="1:7" x14ac:dyDescent="0.25">
      <c r="A5" s="6" t="s">
        <v>5</v>
      </c>
      <c r="B5" s="49"/>
      <c r="C5" s="49"/>
      <c r="D5" s="49"/>
      <c r="E5" s="49"/>
      <c r="F5" s="49"/>
      <c r="G5" s="50"/>
    </row>
    <row r="6" spans="1:7" x14ac:dyDescent="0.25">
      <c r="A6" s="6" t="s">
        <v>1</v>
      </c>
      <c r="B6" s="49"/>
      <c r="C6" s="49"/>
      <c r="D6" s="49"/>
      <c r="E6" s="49"/>
      <c r="F6" s="49"/>
      <c r="G6" s="50"/>
    </row>
    <row r="7" spans="1:7" x14ac:dyDescent="0.25">
      <c r="A7" s="6" t="s">
        <v>2</v>
      </c>
      <c r="B7" s="49"/>
      <c r="C7" s="49"/>
      <c r="D7" s="49"/>
      <c r="E7" s="49"/>
      <c r="F7" s="49"/>
      <c r="G7" s="50"/>
    </row>
    <row r="8" spans="1:7" ht="15.75" thickBot="1" x14ac:dyDescent="0.3">
      <c r="A8" s="7" t="s">
        <v>3</v>
      </c>
      <c r="B8" s="51"/>
      <c r="C8" s="51"/>
      <c r="D8" s="51"/>
      <c r="E8" s="51"/>
      <c r="F8" s="51"/>
      <c r="G8" s="52"/>
    </row>
    <row r="10" spans="1:7" ht="15.75" thickBot="1" x14ac:dyDescent="0.3">
      <c r="A10" s="30" t="s">
        <v>9</v>
      </c>
    </row>
    <row r="11" spans="1:7" x14ac:dyDescent="0.25">
      <c r="A11" s="31" t="s">
        <v>8</v>
      </c>
      <c r="B11" s="53"/>
      <c r="C11" s="53"/>
      <c r="D11" s="54"/>
      <c r="E11" s="38" t="s">
        <v>10</v>
      </c>
      <c r="F11" s="55"/>
      <c r="G11" s="56"/>
    </row>
    <row r="12" spans="1:7" x14ac:dyDescent="0.25">
      <c r="A12" s="32" t="s">
        <v>5</v>
      </c>
      <c r="B12" s="49"/>
      <c r="C12" s="49"/>
      <c r="D12" s="49"/>
      <c r="E12" s="49"/>
      <c r="F12" s="49"/>
      <c r="G12" s="50"/>
    </row>
    <row r="13" spans="1:7" x14ac:dyDescent="0.25">
      <c r="A13" s="32" t="s">
        <v>1</v>
      </c>
      <c r="B13" s="49"/>
      <c r="C13" s="49"/>
      <c r="D13" s="49"/>
      <c r="E13" s="49"/>
      <c r="F13" s="49"/>
      <c r="G13" s="50"/>
    </row>
    <row r="14" spans="1:7" x14ac:dyDescent="0.25">
      <c r="A14" s="32" t="s">
        <v>7</v>
      </c>
      <c r="B14" s="49"/>
      <c r="C14" s="49"/>
      <c r="D14" s="49"/>
      <c r="E14" s="49"/>
      <c r="F14" s="49"/>
      <c r="G14" s="50"/>
    </row>
    <row r="15" spans="1:7" ht="15.75" thickBot="1" x14ac:dyDescent="0.3">
      <c r="A15" s="33" t="s">
        <v>3</v>
      </c>
      <c r="B15" s="51"/>
      <c r="C15" s="51"/>
      <c r="D15" s="51"/>
      <c r="E15" s="51"/>
      <c r="F15" s="51"/>
      <c r="G15" s="52"/>
    </row>
    <row r="16" spans="1:7" ht="15.75" thickBot="1" x14ac:dyDescent="0.3"/>
    <row r="17" spans="1:15" ht="15.75" x14ac:dyDescent="0.25">
      <c r="A17" s="29" t="str">
        <f>IF(F18&gt;0,"Udvendige hjørner.","Indvendige hjørner")</f>
        <v>Udvendige hjørner.</v>
      </c>
      <c r="B17" s="28" t="s">
        <v>42</v>
      </c>
      <c r="C17" s="1"/>
      <c r="D17" s="1"/>
      <c r="E17" s="1"/>
      <c r="F17" s="1"/>
      <c r="G17" s="2"/>
    </row>
    <row r="18" spans="1:15" x14ac:dyDescent="0.25">
      <c r="A18" s="3"/>
      <c r="B18" s="4"/>
      <c r="C18" s="4"/>
      <c r="D18" s="4"/>
      <c r="E18" s="35" t="s">
        <v>38</v>
      </c>
      <c r="F18" s="26">
        <v>90</v>
      </c>
      <c r="G18" s="19" t="s">
        <v>12</v>
      </c>
    </row>
    <row r="19" spans="1:15" x14ac:dyDescent="0.25">
      <c r="A19" s="3"/>
      <c r="E19" s="4"/>
      <c r="F19" s="4"/>
      <c r="G19" s="5"/>
    </row>
    <row r="20" spans="1:15" x14ac:dyDescent="0.25">
      <c r="A20" s="36" t="s">
        <v>13</v>
      </c>
      <c r="B20" s="16" t="s">
        <v>40</v>
      </c>
      <c r="C20" s="16" t="s">
        <v>11</v>
      </c>
      <c r="E20" s="4"/>
      <c r="F20" s="4"/>
      <c r="G20" s="5"/>
    </row>
    <row r="21" spans="1:15" x14ac:dyDescent="0.25">
      <c r="A21" s="36" t="s">
        <v>36</v>
      </c>
      <c r="B21" s="39">
        <f>IF(F$18&gt;0,IF('Ark3'!C39&gt;30,'Ark3'!C39-3,'Ark3'!C39+25-3),'Ark3'!D39+3)</f>
        <v>54.3</v>
      </c>
      <c r="C21" s="25"/>
      <c r="E21" s="4"/>
      <c r="F21" s="4"/>
      <c r="G21" s="5"/>
    </row>
    <row r="22" spans="1:15" x14ac:dyDescent="0.25">
      <c r="A22" s="36">
        <v>2</v>
      </c>
      <c r="B22" s="39">
        <f>IF(F$18&gt;0,IF('Ark3'!C40&gt;30,'Ark3'!C40-3,'Ark3'!C40+25-3),'Ark3'!D40+3)</f>
        <v>38.808</v>
      </c>
      <c r="C22" s="25"/>
      <c r="E22" s="4"/>
      <c r="F22" s="4"/>
      <c r="G22" s="5"/>
    </row>
    <row r="23" spans="1:15" x14ac:dyDescent="0.25">
      <c r="A23" s="36">
        <f>+A22+1</f>
        <v>3</v>
      </c>
      <c r="B23" s="39">
        <f>IF(F$18&gt;0,IF('Ark3'!C41&gt;30,'Ark3'!C41-3,'Ark3'!C41+25-3),'Ark3'!D41+3)</f>
        <v>48.316000000000003</v>
      </c>
      <c r="C23" s="25"/>
      <c r="E23" s="4"/>
      <c r="F23" s="4"/>
      <c r="G23" s="5"/>
    </row>
    <row r="24" spans="1:15" x14ac:dyDescent="0.25">
      <c r="A24" s="36">
        <f t="shared" ref="A24:A35" si="0">+A23+1</f>
        <v>4</v>
      </c>
      <c r="B24" s="39">
        <f>IF(F$18&gt;0,IF('Ark3'!C42&gt;30,'Ark3'!C42-3,'Ark3'!C42+25-3),'Ark3'!D42+3)</f>
        <v>32.824000000000005</v>
      </c>
      <c r="C24" s="25"/>
      <c r="E24" s="4"/>
      <c r="F24" s="4"/>
      <c r="G24" s="5"/>
    </row>
    <row r="25" spans="1:15" x14ac:dyDescent="0.25">
      <c r="A25" s="36">
        <f t="shared" si="0"/>
        <v>5</v>
      </c>
      <c r="B25" s="39">
        <f>IF(F$18&gt;0,IF('Ark3'!C43&gt;30,'Ark3'!C43-3,'Ark3'!C43+25-3),'Ark3'!D43+3)</f>
        <v>42.332000000000008</v>
      </c>
      <c r="C25" s="25"/>
      <c r="E25" s="4"/>
      <c r="F25" s="4"/>
      <c r="G25" s="5"/>
    </row>
    <row r="26" spans="1:15" x14ac:dyDescent="0.25">
      <c r="A26" s="36">
        <f t="shared" si="0"/>
        <v>6</v>
      </c>
      <c r="B26" s="39">
        <f>IF(F$18&gt;0,IF('Ark3'!C44&gt;30,'Ark3'!C44-3,'Ark3'!C44+25-3),'Ark3'!D44+3)</f>
        <v>51.840000000000011</v>
      </c>
      <c r="C26" s="25"/>
      <c r="E26" s="4"/>
      <c r="F26" s="4"/>
      <c r="G26" s="5"/>
    </row>
    <row r="27" spans="1:15" ht="15" customHeight="1" x14ac:dyDescent="0.25">
      <c r="A27" s="36">
        <f t="shared" si="0"/>
        <v>7</v>
      </c>
      <c r="B27" s="39">
        <f>IF(F$18&gt;0,IF('Ark3'!C45&gt;30,'Ark3'!C45-3,'Ark3'!C45+25-3),'Ark3'!D45+3)</f>
        <v>36.348000000000013</v>
      </c>
      <c r="C27" s="25"/>
      <c r="D27" s="4"/>
      <c r="E27" s="4"/>
      <c r="F27" s="4"/>
      <c r="G27" s="12"/>
    </row>
    <row r="28" spans="1:15" ht="15" customHeight="1" x14ac:dyDescent="0.25">
      <c r="A28" s="36">
        <f t="shared" si="0"/>
        <v>8</v>
      </c>
      <c r="B28" s="39">
        <f>IF(F$18&gt;0,IF('Ark3'!C46&gt;30,'Ark3'!C46-3,'Ark3'!C46+25-3),'Ark3'!D46+3)</f>
        <v>45.856000000000016</v>
      </c>
      <c r="C28" s="25"/>
      <c r="D28" s="4"/>
      <c r="E28" s="4"/>
      <c r="F28" s="4"/>
      <c r="G28" s="12"/>
    </row>
    <row r="29" spans="1:15" ht="15" customHeight="1" x14ac:dyDescent="0.25">
      <c r="A29" s="36">
        <f t="shared" si="0"/>
        <v>9</v>
      </c>
      <c r="B29" s="39">
        <f>IF(F$18&gt;0,IF('Ark3'!C47&gt;30,'Ark3'!C47-3,'Ark3'!C47+25-3),'Ark3'!D47+3)</f>
        <v>30.364000000000019</v>
      </c>
      <c r="C29" s="25"/>
      <c r="D29" s="4"/>
      <c r="E29" s="4"/>
      <c r="G29" s="12"/>
    </row>
    <row r="30" spans="1:15" ht="15" customHeight="1" x14ac:dyDescent="0.25">
      <c r="A30" s="36">
        <f t="shared" si="0"/>
        <v>10</v>
      </c>
      <c r="B30" s="39">
        <f>IF(F$18&gt;0,IF('Ark3'!C48&gt;30,'Ark3'!C48-3,'Ark3'!C48+25-3),'Ark3'!D48+3)</f>
        <v>39.872000000000014</v>
      </c>
      <c r="C30" s="25"/>
      <c r="D30" s="4"/>
      <c r="E30" s="4"/>
      <c r="G30" s="17"/>
      <c r="M30" s="34"/>
    </row>
    <row r="31" spans="1:15" ht="15" customHeight="1" x14ac:dyDescent="0.25">
      <c r="A31" s="36">
        <f t="shared" si="0"/>
        <v>11</v>
      </c>
      <c r="B31" s="39">
        <f>IF(F$18&gt;0,IF('Ark3'!C49&gt;30,'Ark3'!C49-3,'Ark3'!C49+25-3),'Ark3'!D49+3)</f>
        <v>49.380000000000017</v>
      </c>
      <c r="C31" s="25"/>
      <c r="D31" s="4"/>
      <c r="E31" s="4"/>
      <c r="G31" s="12"/>
    </row>
    <row r="32" spans="1:15" ht="15" customHeight="1" x14ac:dyDescent="0.25">
      <c r="A32" s="36">
        <f t="shared" si="0"/>
        <v>12</v>
      </c>
      <c r="B32" s="39">
        <f>IF(F$18&gt;0,IF('Ark3'!C50&gt;30,'Ark3'!C50-3,'Ark3'!C50+25-3),'Ark3'!D50+3)</f>
        <v>33.888000000000019</v>
      </c>
      <c r="C32" s="25"/>
      <c r="D32" s="16"/>
      <c r="E32" s="4"/>
      <c r="G32" s="12"/>
      <c r="O32" s="11"/>
    </row>
    <row r="33" spans="1:7" ht="15" customHeight="1" x14ac:dyDescent="0.25">
      <c r="A33" s="36">
        <f t="shared" si="0"/>
        <v>13</v>
      </c>
      <c r="B33" s="39">
        <f>IF(F$18&gt;0,IF('Ark3'!C51&gt;30,'Ark3'!C51-3,'Ark3'!C51+25-3),'Ark3'!D51+3)</f>
        <v>43.396000000000015</v>
      </c>
      <c r="C33" s="25"/>
      <c r="D33" s="16"/>
      <c r="E33" s="4"/>
      <c r="G33" s="12"/>
    </row>
    <row r="34" spans="1:7" ht="15" customHeight="1" x14ac:dyDescent="0.25">
      <c r="A34" s="36">
        <f t="shared" si="0"/>
        <v>14</v>
      </c>
      <c r="B34" s="39">
        <f>IF(F$18&gt;0,IF('Ark3'!C52&gt;30,'Ark3'!C52-3,'Ark3'!C52+25-3),'Ark3'!D52+3)</f>
        <v>27.904000000000014</v>
      </c>
      <c r="C34" s="25"/>
      <c r="D34" s="16"/>
      <c r="E34" s="4"/>
      <c r="G34" s="12"/>
    </row>
    <row r="35" spans="1:7" ht="15" customHeight="1" x14ac:dyDescent="0.25">
      <c r="A35" s="36">
        <f t="shared" si="0"/>
        <v>15</v>
      </c>
      <c r="B35" s="39">
        <f>IF(F$18&gt;0,IF('Ark3'!C53&gt;30,'Ark3'!C53-3,'Ark3'!C53+25-3),'Ark3'!D53+3)</f>
        <v>37.412000000000013</v>
      </c>
      <c r="C35" s="25"/>
      <c r="D35" s="16"/>
      <c r="E35" s="4"/>
      <c r="G35" s="12"/>
    </row>
    <row r="36" spans="1:7" ht="15" customHeight="1" thickBot="1" x14ac:dyDescent="0.3">
      <c r="A36" s="13"/>
      <c r="B36" s="23"/>
      <c r="C36" s="15"/>
      <c r="D36" s="20"/>
      <c r="E36" s="15"/>
      <c r="F36" s="15"/>
      <c r="G36" s="18"/>
    </row>
    <row r="37" spans="1:7" ht="15" customHeight="1" x14ac:dyDescent="0.25">
      <c r="A37" s="4"/>
      <c r="B37" s="21"/>
      <c r="C37" s="4"/>
      <c r="D37" s="16"/>
      <c r="E37" s="4"/>
      <c r="F37" s="4"/>
      <c r="G37" s="16"/>
    </row>
    <row r="38" spans="1:7" ht="15" customHeight="1" thickBot="1" x14ac:dyDescent="0.3"/>
    <row r="39" spans="1:7" ht="15.75" x14ac:dyDescent="0.25">
      <c r="A39" s="22" t="s">
        <v>15</v>
      </c>
      <c r="B39" s="1"/>
      <c r="C39" s="1"/>
      <c r="D39" s="1" t="s">
        <v>39</v>
      </c>
      <c r="E39" s="1"/>
      <c r="F39" s="1"/>
      <c r="G39" s="2"/>
    </row>
    <row r="40" spans="1:7" ht="15.75" thickBot="1" x14ac:dyDescent="0.3">
      <c r="A40" s="24" t="s">
        <v>16</v>
      </c>
      <c r="B40" s="23" t="s">
        <v>17</v>
      </c>
      <c r="C40" s="15"/>
      <c r="D40" s="27"/>
      <c r="E40" s="15"/>
      <c r="F40" s="15"/>
      <c r="G40" s="14"/>
    </row>
  </sheetData>
  <sheetProtection algorithmName="SHA-512" hashValue="nQFeZJVJ9PoyEJOVgYQXMEc0E0AF7UUvt2O6c0LRV2Fqc6A6FyeTARBuERflS0lN3wOxJvRJ0zQTNdZlorjlcw==" saltValue="/9AleeVSEyuru3LPrqGgLw==" spinCount="100000" sheet="1" selectLockedCells="1"/>
  <mergeCells count="13">
    <mergeCell ref="F4:G4"/>
    <mergeCell ref="F11:G11"/>
    <mergeCell ref="B12:G12"/>
    <mergeCell ref="A1:G1"/>
    <mergeCell ref="B4:D4"/>
    <mergeCell ref="B5:G5"/>
    <mergeCell ref="B6:G6"/>
    <mergeCell ref="B7:G7"/>
    <mergeCell ref="B13:G13"/>
    <mergeCell ref="B14:G14"/>
    <mergeCell ref="B15:G15"/>
    <mergeCell ref="B8:G8"/>
    <mergeCell ref="B11:D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M53"/>
  <sheetViews>
    <sheetView topLeftCell="A28" workbookViewId="0">
      <selection activeCell="H32" sqref="H32"/>
    </sheetView>
  </sheetViews>
  <sheetFormatPr defaultRowHeight="15" x14ac:dyDescent="0.25"/>
  <cols>
    <col min="1" max="1" width="9.28515625" style="40" bestFit="1" customWidth="1"/>
    <col min="2" max="2" width="9.140625" style="40"/>
    <col min="3" max="3" width="9.28515625" style="40" bestFit="1" customWidth="1"/>
    <col min="4" max="5" width="12" style="40" bestFit="1" customWidth="1"/>
    <col min="6" max="7" width="9.28515625" style="40" bestFit="1" customWidth="1"/>
    <col min="8" max="8" width="12.140625" style="40" bestFit="1" customWidth="1"/>
    <col min="9" max="9" width="9.140625" style="40" customWidth="1"/>
    <col min="10" max="10" width="9.140625" style="40"/>
    <col min="11" max="11" width="12" style="40" bestFit="1" customWidth="1"/>
    <col min="12" max="16384" width="9.140625" style="40"/>
  </cols>
  <sheetData>
    <row r="5" spans="3:5" x14ac:dyDescent="0.25">
      <c r="C5" s="40" t="s">
        <v>18</v>
      </c>
      <c r="D5" s="40">
        <f>+Bestillingsark!F18</f>
        <v>90</v>
      </c>
      <c r="E5" s="40" t="s">
        <v>0</v>
      </c>
    </row>
    <row r="6" spans="3:5" x14ac:dyDescent="0.25">
      <c r="C6" s="41" t="s">
        <v>26</v>
      </c>
      <c r="D6" s="40">
        <f>+D5+90</f>
        <v>180</v>
      </c>
      <c r="E6" s="40" t="s">
        <v>0</v>
      </c>
    </row>
    <row r="7" spans="3:5" x14ac:dyDescent="0.25">
      <c r="D7" s="40">
        <f>(D6)/180*PI()</f>
        <v>3.1415926535897931</v>
      </c>
      <c r="E7" s="40" t="s">
        <v>23</v>
      </c>
    </row>
    <row r="9" spans="3:5" x14ac:dyDescent="0.25">
      <c r="C9" s="40" t="s">
        <v>27</v>
      </c>
      <c r="D9" s="40">
        <f>TAN(D7)</f>
        <v>-1.22514845490862E-16</v>
      </c>
    </row>
    <row r="12" spans="3:5" x14ac:dyDescent="0.25">
      <c r="C12" s="40" t="s">
        <v>29</v>
      </c>
      <c r="D12" s="40">
        <v>0.4</v>
      </c>
    </row>
    <row r="13" spans="3:5" x14ac:dyDescent="0.25">
      <c r="C13" s="40" t="s">
        <v>30</v>
      </c>
      <c r="D13" s="40">
        <f>(D12*D12)/(D9*D9+1)</f>
        <v>0.16000000000000003</v>
      </c>
    </row>
    <row r="14" spans="3:5" x14ac:dyDescent="0.25">
      <c r="C14" s="40" t="s">
        <v>28</v>
      </c>
      <c r="D14" s="40">
        <f>E14*IF(0&lt;D5,-1,1)</f>
        <v>-0.4</v>
      </c>
      <c r="E14" s="40">
        <f>+D12*SQRT(D9*D9+1)</f>
        <v>0.4</v>
      </c>
    </row>
    <row r="17" spans="2:8" x14ac:dyDescent="0.25">
      <c r="C17" s="58" t="s">
        <v>24</v>
      </c>
      <c r="D17" s="59"/>
      <c r="E17" s="58" t="s">
        <v>25</v>
      </c>
      <c r="F17" s="59"/>
      <c r="G17" s="40" t="s">
        <v>35</v>
      </c>
    </row>
    <row r="18" spans="2:8" x14ac:dyDescent="0.25">
      <c r="C18" s="42" t="s">
        <v>19</v>
      </c>
      <c r="D18" s="43" t="s">
        <v>20</v>
      </c>
      <c r="E18" s="42" t="s">
        <v>19</v>
      </c>
      <c r="F18" s="43" t="s">
        <v>20</v>
      </c>
      <c r="G18" s="42" t="s">
        <v>19</v>
      </c>
      <c r="H18" s="43" t="s">
        <v>20</v>
      </c>
    </row>
    <row r="19" spans="2:8" x14ac:dyDescent="0.25">
      <c r="B19" s="40" t="s">
        <v>21</v>
      </c>
      <c r="C19" s="42">
        <v>0</v>
      </c>
      <c r="D19" s="43">
        <v>-1</v>
      </c>
      <c r="E19" s="42">
        <f>-D12</f>
        <v>-0.4</v>
      </c>
      <c r="F19" s="43">
        <v>-1</v>
      </c>
    </row>
    <row r="20" spans="2:8" x14ac:dyDescent="0.25">
      <c r="C20" s="42">
        <v>0</v>
      </c>
      <c r="D20" s="43">
        <v>0</v>
      </c>
      <c r="E20" s="42">
        <f>+E19</f>
        <v>-0.4</v>
      </c>
      <c r="F20" s="43">
        <f>+F21</f>
        <v>-0.39999999999999997</v>
      </c>
      <c r="G20" s="40">
        <f>+C20</f>
        <v>0</v>
      </c>
      <c r="H20" s="40">
        <f>+D20</f>
        <v>0</v>
      </c>
    </row>
    <row r="21" spans="2:8" x14ac:dyDescent="0.25">
      <c r="B21" s="40" t="s">
        <v>22</v>
      </c>
      <c r="C21" s="42">
        <v>0</v>
      </c>
      <c r="D21" s="43">
        <v>0</v>
      </c>
      <c r="E21" s="42">
        <f>+E20</f>
        <v>-0.4</v>
      </c>
      <c r="F21" s="43">
        <f>D9*E21+D14</f>
        <v>-0.39999999999999997</v>
      </c>
      <c r="G21" s="40">
        <f>+E21</f>
        <v>-0.4</v>
      </c>
      <c r="H21" s="40">
        <f>+F21</f>
        <v>-0.39999999999999997</v>
      </c>
    </row>
    <row r="22" spans="2:8" x14ac:dyDescent="0.25">
      <c r="C22" s="44">
        <f>+COS($D7)</f>
        <v>-1</v>
      </c>
      <c r="D22" s="45">
        <f>+SIN($D7)</f>
        <v>1.22514845490862E-16</v>
      </c>
      <c r="E22" s="44">
        <f>IF(C22&lt;D12,-D12+C22,C22)</f>
        <v>-1.4</v>
      </c>
      <c r="F22" s="45">
        <f>IF(D5=0,1,E22*D9+D14)</f>
        <v>-0.39999999999999986</v>
      </c>
    </row>
    <row r="24" spans="2:8" x14ac:dyDescent="0.25">
      <c r="D24" s="40">
        <f>+C22*D9</f>
        <v>1.22514845490862E-16</v>
      </c>
    </row>
    <row r="30" spans="2:8" x14ac:dyDescent="0.25">
      <c r="C30" s="41" t="s">
        <v>31</v>
      </c>
      <c r="D30" s="40">
        <f>+Bestillingsark!F18/180*PI()</f>
        <v>1.5707963267948966</v>
      </c>
    </row>
    <row r="32" spans="2:8" x14ac:dyDescent="0.25">
      <c r="C32" s="41" t="s">
        <v>32</v>
      </c>
      <c r="D32" s="40">
        <f>0.176*17*COS(-PI()/2+D30)</f>
        <v>2.992</v>
      </c>
    </row>
    <row r="34" spans="1:13" x14ac:dyDescent="0.25">
      <c r="C34" s="40" t="s">
        <v>37</v>
      </c>
      <c r="D34" s="40">
        <f>28*SIN(PI()/2-(PI()-D30)/2)/SIN((PI()-D30)/2)</f>
        <v>27.999999999999996</v>
      </c>
    </row>
    <row r="38" spans="1:13" x14ac:dyDescent="0.25">
      <c r="C38" s="41" t="s">
        <v>33</v>
      </c>
      <c r="D38" s="46" t="s">
        <v>34</v>
      </c>
    </row>
    <row r="39" spans="1:13" x14ac:dyDescent="0.25">
      <c r="A39" s="40">
        <v>1</v>
      </c>
      <c r="C39" s="40">
        <v>57.3</v>
      </c>
      <c r="D39" s="47">
        <f t="shared" ref="D39:D45" si="0">IF(E39&gt;30,IF(E39-ROUNDDOWN(E39/25,0)*25&lt;5,E39-(ROUNDDOWN(E39/25,0)-1)*25,E39-ROUNDDOWN(E39/25,0)*25),E39)</f>
        <v>22</v>
      </c>
      <c r="E39" s="42">
        <v>22</v>
      </c>
      <c r="F39" s="40">
        <f t="shared" ref="F39:F49" si="1">ROUNDDOWN(E39/25,0)</f>
        <v>0</v>
      </c>
    </row>
    <row r="40" spans="1:13" x14ac:dyDescent="0.25">
      <c r="A40" s="40">
        <f t="shared" ref="A40:A53" si="2">+A39+1</f>
        <v>2</v>
      </c>
      <c r="C40" s="48">
        <f>+C39-D$32-12.5</f>
        <v>41.808</v>
      </c>
      <c r="D40" s="47">
        <f t="shared" si="0"/>
        <v>6.5079999999999991</v>
      </c>
      <c r="E40" s="47">
        <f>+E39-D$32+12.5</f>
        <v>31.507999999999999</v>
      </c>
      <c r="F40" s="40">
        <f t="shared" si="1"/>
        <v>1</v>
      </c>
      <c r="H40" s="48"/>
      <c r="J40" s="48"/>
      <c r="M40" s="48"/>
    </row>
    <row r="41" spans="1:13" x14ac:dyDescent="0.25">
      <c r="A41" s="40">
        <f t="shared" si="2"/>
        <v>3</v>
      </c>
      <c r="C41" s="48">
        <f>+C40-D$32+12.5</f>
        <v>51.316000000000003</v>
      </c>
      <c r="D41" s="47">
        <f t="shared" si="0"/>
        <v>16.015999999999998</v>
      </c>
      <c r="E41" s="47">
        <f>+E40-D$32-12.5</f>
        <v>16.015999999999998</v>
      </c>
      <c r="F41" s="40">
        <f t="shared" si="1"/>
        <v>0</v>
      </c>
      <c r="H41" s="48"/>
      <c r="J41" s="48"/>
      <c r="M41" s="48"/>
    </row>
    <row r="42" spans="1:13" x14ac:dyDescent="0.25">
      <c r="A42" s="40">
        <f t="shared" si="2"/>
        <v>4</v>
      </c>
      <c r="C42" s="48">
        <f>+C41-D$32-12.5</f>
        <v>35.824000000000005</v>
      </c>
      <c r="D42" s="47">
        <f t="shared" si="0"/>
        <v>25.523999999999997</v>
      </c>
      <c r="E42" s="47">
        <f>+E41-D$32+12.5</f>
        <v>25.523999999999997</v>
      </c>
      <c r="F42" s="40">
        <f t="shared" si="1"/>
        <v>1</v>
      </c>
      <c r="H42" s="48"/>
      <c r="J42" s="48"/>
      <c r="M42" s="48"/>
    </row>
    <row r="43" spans="1:13" x14ac:dyDescent="0.25">
      <c r="A43" s="40">
        <f t="shared" si="2"/>
        <v>5</v>
      </c>
      <c r="C43" s="48">
        <f>+C42-D$32+12.5</f>
        <v>45.332000000000008</v>
      </c>
      <c r="D43" s="47">
        <f t="shared" si="0"/>
        <v>10.031999999999996</v>
      </c>
      <c r="E43" s="47">
        <f>+E42-D$32-12.5</f>
        <v>10.031999999999996</v>
      </c>
      <c r="F43" s="40">
        <f t="shared" si="1"/>
        <v>0</v>
      </c>
      <c r="H43" s="48"/>
      <c r="J43" s="48"/>
      <c r="M43" s="48"/>
    </row>
    <row r="44" spans="1:13" x14ac:dyDescent="0.25">
      <c r="A44" s="40">
        <f t="shared" si="2"/>
        <v>6</v>
      </c>
      <c r="C44" s="48">
        <f>+C43-D$32-12.5</f>
        <v>29.840000000000011</v>
      </c>
      <c r="D44" s="47">
        <f t="shared" si="0"/>
        <v>19.539999999999996</v>
      </c>
      <c r="E44" s="47">
        <f>+E43-D$32+12.5</f>
        <v>19.539999999999996</v>
      </c>
      <c r="F44" s="40">
        <f t="shared" si="1"/>
        <v>0</v>
      </c>
      <c r="H44" s="48"/>
      <c r="J44" s="48"/>
      <c r="M44" s="48"/>
    </row>
    <row r="45" spans="1:13" x14ac:dyDescent="0.25">
      <c r="A45" s="40">
        <f t="shared" si="2"/>
        <v>7</v>
      </c>
      <c r="C45" s="48">
        <f>+C44-D$32+12.5</f>
        <v>39.348000000000013</v>
      </c>
      <c r="D45" s="47">
        <f t="shared" si="0"/>
        <v>4.0479999999999947</v>
      </c>
      <c r="E45" s="47">
        <f>+E44-D$32-12.5</f>
        <v>4.0479999999999947</v>
      </c>
      <c r="F45" s="40">
        <f t="shared" si="1"/>
        <v>0</v>
      </c>
      <c r="H45" s="48"/>
      <c r="J45" s="48"/>
      <c r="M45" s="48"/>
    </row>
    <row r="46" spans="1:13" x14ac:dyDescent="0.25">
      <c r="A46" s="40">
        <f t="shared" si="2"/>
        <v>8</v>
      </c>
      <c r="C46" s="48">
        <f>+C45-D$32-12.5</f>
        <v>23.856000000000016</v>
      </c>
      <c r="D46" s="47">
        <f>IF(E46&gt;30,IF(E46-ROUNDDOWN(E46/25,0)*25&lt;5,E46-(ROUNDDOWN(E46/25,0)-1)*25,E46-ROUNDDOWN(E46/25,0)*25),E46)</f>
        <v>13.555999999999994</v>
      </c>
      <c r="E46" s="47">
        <f>+E45-D$32+12.5</f>
        <v>13.555999999999994</v>
      </c>
      <c r="F46" s="40">
        <f t="shared" si="1"/>
        <v>0</v>
      </c>
      <c r="H46" s="48"/>
      <c r="J46" s="48"/>
      <c r="M46" s="48"/>
    </row>
    <row r="47" spans="1:13" x14ac:dyDescent="0.25">
      <c r="A47" s="40">
        <f t="shared" si="2"/>
        <v>9</v>
      </c>
      <c r="C47" s="48">
        <f>+C46-D$32+12.5</f>
        <v>33.364000000000019</v>
      </c>
      <c r="D47" s="47">
        <f t="shared" ref="D47:D53" si="3">IF(E47&gt;30,IF(E47-ROUNDDOWN(E47/25,0)*25&lt;5,E47-(ROUNDDOWN(E47/25,0)-1)*25,E47-ROUNDDOWN(E47/25,0)*25),E47)</f>
        <v>-1.936000000000007</v>
      </c>
      <c r="E47" s="47">
        <f>+E46-D$32-12.5</f>
        <v>-1.936000000000007</v>
      </c>
      <c r="F47" s="40">
        <f t="shared" si="1"/>
        <v>0</v>
      </c>
      <c r="H47" s="48"/>
      <c r="J47" s="48"/>
      <c r="M47" s="48"/>
    </row>
    <row r="48" spans="1:13" x14ac:dyDescent="0.25">
      <c r="A48" s="40">
        <f t="shared" si="2"/>
        <v>10</v>
      </c>
      <c r="C48" s="48">
        <f>+C47-D$32-12.5</f>
        <v>17.872000000000018</v>
      </c>
      <c r="D48" s="47">
        <f t="shared" si="3"/>
        <v>7.571999999999993</v>
      </c>
      <c r="E48" s="47">
        <f>+E47-D$32+12.5</f>
        <v>7.571999999999993</v>
      </c>
      <c r="F48" s="40">
        <f t="shared" si="1"/>
        <v>0</v>
      </c>
      <c r="H48" s="48"/>
      <c r="J48" s="48"/>
      <c r="M48" s="48"/>
    </row>
    <row r="49" spans="1:13" x14ac:dyDescent="0.25">
      <c r="A49" s="40">
        <f t="shared" si="2"/>
        <v>11</v>
      </c>
      <c r="C49" s="48">
        <f>+C48-D$32+12.5</f>
        <v>27.380000000000017</v>
      </c>
      <c r="D49" s="47">
        <f t="shared" si="3"/>
        <v>-7.920000000000007</v>
      </c>
      <c r="E49" s="47">
        <f>+E48-D$32-12.5</f>
        <v>-7.920000000000007</v>
      </c>
      <c r="F49" s="40">
        <f t="shared" si="1"/>
        <v>0</v>
      </c>
      <c r="H49" s="48"/>
      <c r="J49" s="48"/>
      <c r="M49" s="48"/>
    </row>
    <row r="50" spans="1:13" x14ac:dyDescent="0.25">
      <c r="A50" s="40">
        <f t="shared" si="2"/>
        <v>12</v>
      </c>
      <c r="C50" s="48">
        <f>+C49-D$32-12.5</f>
        <v>11.888000000000016</v>
      </c>
      <c r="D50" s="47">
        <f t="shared" si="3"/>
        <v>1.5879999999999939</v>
      </c>
      <c r="E50" s="47">
        <f>+E49-D$32+12.5</f>
        <v>1.5879999999999939</v>
      </c>
      <c r="F50" s="40">
        <f>ROUNDDOWN(E50/25,0)</f>
        <v>0</v>
      </c>
      <c r="H50" s="48"/>
      <c r="J50" s="48"/>
      <c r="M50" s="48"/>
    </row>
    <row r="51" spans="1:13" x14ac:dyDescent="0.25">
      <c r="A51" s="40">
        <f t="shared" si="2"/>
        <v>13</v>
      </c>
      <c r="C51" s="48">
        <f>+C50-D$32+12.5</f>
        <v>21.396000000000015</v>
      </c>
      <c r="D51" s="47">
        <f t="shared" si="3"/>
        <v>-13.904000000000007</v>
      </c>
      <c r="E51" s="47">
        <f>+E50-D$32-12.5</f>
        <v>-13.904000000000007</v>
      </c>
      <c r="F51" s="40">
        <f t="shared" ref="F51:F53" si="4">ROUNDDOWN(E51/25,0)</f>
        <v>0</v>
      </c>
      <c r="H51" s="48"/>
      <c r="J51" s="48"/>
      <c r="M51" s="48"/>
    </row>
    <row r="52" spans="1:13" x14ac:dyDescent="0.25">
      <c r="A52" s="40">
        <f t="shared" si="2"/>
        <v>14</v>
      </c>
      <c r="C52" s="48">
        <f>+C51-D$32-12.5</f>
        <v>5.9040000000000141</v>
      </c>
      <c r="D52" s="47">
        <f t="shared" si="3"/>
        <v>-4.3960000000000079</v>
      </c>
      <c r="E52" s="47">
        <f>+E51-D$32+12.5</f>
        <v>-4.3960000000000079</v>
      </c>
      <c r="F52" s="40">
        <f t="shared" si="4"/>
        <v>0</v>
      </c>
      <c r="H52" s="48"/>
      <c r="J52" s="48"/>
      <c r="M52" s="48"/>
    </row>
    <row r="53" spans="1:13" x14ac:dyDescent="0.25">
      <c r="A53" s="40">
        <f t="shared" si="2"/>
        <v>15</v>
      </c>
      <c r="C53" s="48">
        <f>+C52-D$32+12.5</f>
        <v>15.412000000000013</v>
      </c>
      <c r="D53" s="47">
        <f t="shared" si="3"/>
        <v>-19.888000000000009</v>
      </c>
      <c r="E53" s="47">
        <f>+E52-D$32-12.5</f>
        <v>-19.888000000000009</v>
      </c>
      <c r="F53" s="40">
        <f t="shared" si="4"/>
        <v>0</v>
      </c>
      <c r="H53" s="48"/>
      <c r="J53" s="48"/>
      <c r="M53" s="48"/>
    </row>
  </sheetData>
  <sheetProtection algorithmName="SHA-512" hashValue="Wsl74S1PXEZHdtCuohFe98aCSFVtrqYSU3HCxK37Wi6mPbyGY0tGAxDn5nx4/26lXZFd1Mlf2Pou+suPUkn5Lg==" saltValue="akoi98jFrkS0jMPFG1z1/Q==" spinCount="100000" sheet="1" selectLockedCells="1"/>
  <mergeCells count="2">
    <mergeCell ref="C17:D17"/>
    <mergeCell ref="E17:F17"/>
  </mergeCells>
  <conditionalFormatting sqref="M39:M53">
    <cfRule type="cellIs" dxfId="0" priority="1" operator="greaterThan">
      <formula>63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Bestillingsark</vt:lpstr>
      <vt:lpstr>Ark3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Vagn Madsen</dc:creator>
  <cp:lastModifiedBy>Sigurjon Thorarinsson</cp:lastModifiedBy>
  <cp:lastPrinted>2020-12-15T12:48:22Z</cp:lastPrinted>
  <dcterms:created xsi:type="dcterms:W3CDTF">2014-10-16T09:38:55Z</dcterms:created>
  <dcterms:modified xsi:type="dcterms:W3CDTF">2021-01-22T08:22:22Z</dcterms:modified>
</cp:coreProperties>
</file>